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TEC_PNG\Handong Glob Univ\done\"/>
    </mc:Choice>
  </mc:AlternateContent>
  <xr:revisionPtr revIDLastSave="0" documentId="13_ncr:1_{D6804C9C-ECDD-4545-A96C-A153388CF88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2.6-1" sheetId="4" r:id="rId1"/>
    <sheet name="2.6-2" sheetId="2" r:id="rId2"/>
    <sheet name="Reg_Output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2" l="1"/>
  <c r="D18" i="4"/>
  <c r="F18" i="4" s="1"/>
  <c r="D7" i="4"/>
  <c r="D8" i="4"/>
  <c r="D9" i="4"/>
  <c r="D10" i="4"/>
  <c r="D11" i="4"/>
  <c r="D12" i="4"/>
  <c r="F12" i="4" s="1"/>
  <c r="D13" i="4"/>
  <c r="D14" i="4"/>
  <c r="F14" i="4" s="1"/>
  <c r="D15" i="4"/>
  <c r="F15" i="4" s="1"/>
  <c r="D16" i="4"/>
  <c r="D17" i="4"/>
  <c r="D6" i="4"/>
  <c r="D20" i="4"/>
  <c r="C19" i="4"/>
  <c r="C20" i="4"/>
  <c r="F10" i="4"/>
  <c r="F16" i="4"/>
  <c r="K6" i="2"/>
  <c r="J7" i="4"/>
  <c r="J8" i="4"/>
  <c r="J9" i="4"/>
  <c r="J10" i="4"/>
  <c r="J11" i="4"/>
  <c r="J12" i="4"/>
  <c r="J13" i="4"/>
  <c r="J14" i="4"/>
  <c r="J15" i="4"/>
  <c r="J16" i="4"/>
  <c r="J17" i="4"/>
  <c r="J18" i="4"/>
  <c r="J6" i="4"/>
  <c r="B20" i="4"/>
  <c r="E8" i="4" s="1"/>
  <c r="B19" i="4"/>
  <c r="J19" i="4" s="1"/>
  <c r="I18" i="4"/>
  <c r="I17" i="4"/>
  <c r="I16" i="4"/>
  <c r="I15" i="4"/>
  <c r="I14" i="4"/>
  <c r="I13" i="4"/>
  <c r="I12" i="4"/>
  <c r="I11" i="4"/>
  <c r="I10" i="4"/>
  <c r="I9" i="4"/>
  <c r="I8" i="4"/>
  <c r="F8" i="4"/>
  <c r="I7" i="4"/>
  <c r="I6" i="4"/>
  <c r="E26" i="2"/>
  <c r="D22" i="2"/>
  <c r="D23" i="2" s="1"/>
  <c r="D19" i="4" l="1"/>
  <c r="F11" i="4"/>
  <c r="E7" i="4"/>
  <c r="H7" i="4" s="1"/>
  <c r="E18" i="4"/>
  <c r="H18" i="4" s="1"/>
  <c r="E15" i="4"/>
  <c r="H15" i="4" s="1"/>
  <c r="E10" i="4"/>
  <c r="H10" i="4" s="1"/>
  <c r="E14" i="4"/>
  <c r="G14" i="4" s="1"/>
  <c r="E12" i="4"/>
  <c r="G12" i="4" s="1"/>
  <c r="E13" i="4"/>
  <c r="E6" i="4"/>
  <c r="E11" i="4"/>
  <c r="G11" i="4" s="1"/>
  <c r="E17" i="4"/>
  <c r="H17" i="4" s="1"/>
  <c r="E9" i="4"/>
  <c r="E16" i="4"/>
  <c r="H16" i="4" s="1"/>
  <c r="G8" i="4"/>
  <c r="F7" i="4"/>
  <c r="H8" i="4"/>
  <c r="F17" i="4"/>
  <c r="G10" i="4"/>
  <c r="I19" i="4"/>
  <c r="F9" i="4"/>
  <c r="F13" i="4"/>
  <c r="F6" i="4"/>
  <c r="K31" i="2"/>
  <c r="I31" i="2"/>
  <c r="D38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J6" i="2"/>
  <c r="I6" i="2"/>
  <c r="B20" i="2"/>
  <c r="E9" i="2" s="1"/>
  <c r="H9" i="2" s="1"/>
  <c r="C20" i="2"/>
  <c r="D15" i="2" s="1"/>
  <c r="C19" i="2"/>
  <c r="B19" i="2"/>
  <c r="H12" i="4" l="1"/>
  <c r="G7" i="4"/>
  <c r="G18" i="4"/>
  <c r="H11" i="4"/>
  <c r="H14" i="4"/>
  <c r="G15" i="4"/>
  <c r="G9" i="4"/>
  <c r="H9" i="4"/>
  <c r="G16" i="4"/>
  <c r="G6" i="4"/>
  <c r="H6" i="4"/>
  <c r="H13" i="4"/>
  <c r="G13" i="4"/>
  <c r="G17" i="4"/>
  <c r="F19" i="4"/>
  <c r="D6" i="2"/>
  <c r="F6" i="2" s="1"/>
  <c r="D14" i="2"/>
  <c r="F14" i="2" s="1"/>
  <c r="J19" i="2"/>
  <c r="I19" i="2"/>
  <c r="D7" i="2"/>
  <c r="F7" i="2" s="1"/>
  <c r="E10" i="2"/>
  <c r="H10" i="2" s="1"/>
  <c r="D10" i="2"/>
  <c r="F10" i="2" s="1"/>
  <c r="E6" i="2"/>
  <c r="E11" i="2"/>
  <c r="H11" i="2" s="1"/>
  <c r="E14" i="2"/>
  <c r="H14" i="2" s="1"/>
  <c r="D18" i="2"/>
  <c r="F18" i="2" s="1"/>
  <c r="E15" i="2"/>
  <c r="H15" i="2" s="1"/>
  <c r="E18" i="2"/>
  <c r="G14" i="2"/>
  <c r="F15" i="2"/>
  <c r="E7" i="2"/>
  <c r="D9" i="2"/>
  <c r="D13" i="2"/>
  <c r="D17" i="2"/>
  <c r="D8" i="2"/>
  <c r="D12" i="2"/>
  <c r="D16" i="2"/>
  <c r="E16" i="2"/>
  <c r="H16" i="2" s="1"/>
  <c r="E12" i="2"/>
  <c r="H12" i="2" s="1"/>
  <c r="E8" i="2"/>
  <c r="H8" i="2" s="1"/>
  <c r="D11" i="2"/>
  <c r="E17" i="2"/>
  <c r="H17" i="2" s="1"/>
  <c r="E13" i="2"/>
  <c r="H13" i="2" s="1"/>
  <c r="H19" i="4" l="1"/>
  <c r="G19" i="4"/>
  <c r="C22" i="4" s="1"/>
  <c r="C23" i="4" s="1"/>
  <c r="K15" i="4" s="1"/>
  <c r="L15" i="4" s="1"/>
  <c r="M15" i="4" s="1"/>
  <c r="E32" i="4"/>
  <c r="E34" i="4" s="1"/>
  <c r="G15" i="2"/>
  <c r="H7" i="2"/>
  <c r="G7" i="2"/>
  <c r="G18" i="2"/>
  <c r="H18" i="2"/>
  <c r="G6" i="2"/>
  <c r="H6" i="2"/>
  <c r="G10" i="2"/>
  <c r="G17" i="2"/>
  <c r="F17" i="2"/>
  <c r="G13" i="2"/>
  <c r="F13" i="2"/>
  <c r="F16" i="2"/>
  <c r="G16" i="2"/>
  <c r="G11" i="2"/>
  <c r="F11" i="2"/>
  <c r="G8" i="2"/>
  <c r="F8" i="2"/>
  <c r="F12" i="2"/>
  <c r="G12" i="2"/>
  <c r="G9" i="2"/>
  <c r="F9" i="2"/>
  <c r="D19" i="2"/>
  <c r="K12" i="4" l="1"/>
  <c r="L12" i="4" s="1"/>
  <c r="M12" i="4" s="1"/>
  <c r="K13" i="4"/>
  <c r="L13" i="4" s="1"/>
  <c r="M13" i="4" s="1"/>
  <c r="K14" i="4"/>
  <c r="L14" i="4" s="1"/>
  <c r="M14" i="4" s="1"/>
  <c r="K7" i="4"/>
  <c r="L7" i="4" s="1"/>
  <c r="M7" i="4" s="1"/>
  <c r="K18" i="4"/>
  <c r="L18" i="4" s="1"/>
  <c r="M18" i="4" s="1"/>
  <c r="K10" i="4"/>
  <c r="L10" i="4" s="1"/>
  <c r="M10" i="4" s="1"/>
  <c r="K8" i="4"/>
  <c r="L8" i="4" s="1"/>
  <c r="M8" i="4" s="1"/>
  <c r="K11" i="4"/>
  <c r="L11" i="4" s="1"/>
  <c r="M11" i="4" s="1"/>
  <c r="K16" i="4"/>
  <c r="L16" i="4" s="1"/>
  <c r="M16" i="4" s="1"/>
  <c r="K17" i="4"/>
  <c r="L17" i="4" s="1"/>
  <c r="M17" i="4" s="1"/>
  <c r="K6" i="4"/>
  <c r="L6" i="4" s="1"/>
  <c r="M6" i="4" s="1"/>
  <c r="K9" i="4"/>
  <c r="L9" i="4" s="1"/>
  <c r="M9" i="4" s="1"/>
  <c r="H19" i="2"/>
  <c r="G19" i="2"/>
  <c r="F19" i="2"/>
  <c r="F32" i="2" s="1"/>
  <c r="F34" i="2" s="1"/>
  <c r="M19" i="4" l="1"/>
  <c r="C24" i="4" s="1"/>
  <c r="K19" i="4"/>
  <c r="L19" i="4" s="1"/>
  <c r="K9" i="2"/>
  <c r="L9" i="2" s="1"/>
  <c r="M9" i="2" s="1"/>
  <c r="K13" i="2"/>
  <c r="L13" i="2" s="1"/>
  <c r="M13" i="2" s="1"/>
  <c r="K17" i="2"/>
  <c r="L17" i="2" s="1"/>
  <c r="M17" i="2" s="1"/>
  <c r="K8" i="2"/>
  <c r="L8" i="2" s="1"/>
  <c r="M8" i="2" s="1"/>
  <c r="K16" i="2"/>
  <c r="L16" i="2" s="1"/>
  <c r="M16" i="2" s="1"/>
  <c r="K7" i="2"/>
  <c r="L7" i="2" s="1"/>
  <c r="M7" i="2" s="1"/>
  <c r="K15" i="2"/>
  <c r="L15" i="2" s="1"/>
  <c r="M15" i="2" s="1"/>
  <c r="K14" i="2"/>
  <c r="L14" i="2" s="1"/>
  <c r="M14" i="2" s="1"/>
  <c r="K12" i="2"/>
  <c r="L12" i="2" s="1"/>
  <c r="M12" i="2" s="1"/>
  <c r="K11" i="2"/>
  <c r="L11" i="2" s="1"/>
  <c r="M11" i="2" s="1"/>
  <c r="K10" i="2"/>
  <c r="L10" i="2" s="1"/>
  <c r="M10" i="2" s="1"/>
  <c r="K18" i="2"/>
  <c r="L18" i="2" s="1"/>
  <c r="M18" i="2" s="1"/>
  <c r="D29" i="4" l="1"/>
  <c r="C30" i="4" s="1"/>
  <c r="D26" i="4"/>
  <c r="E27" i="4" s="1"/>
  <c r="E24" i="4"/>
  <c r="K19" i="2"/>
  <c r="L6" i="2"/>
  <c r="L19" i="2" l="1"/>
  <c r="M6" i="2"/>
  <c r="M19" i="2" s="1"/>
  <c r="E29" i="2" l="1"/>
  <c r="D30" i="2" s="1"/>
  <c r="I22" i="2"/>
  <c r="D24" i="2"/>
  <c r="F27" i="2" s="1"/>
  <c r="F24" i="2" l="1"/>
  <c r="I24" i="2" l="1"/>
  <c r="K24" i="2"/>
</calcChain>
</file>

<file path=xl/sharedStrings.xml><?xml version="1.0" encoding="utf-8"?>
<sst xmlns="http://schemas.openxmlformats.org/spreadsheetml/2006/main" count="111" uniqueCount="70">
  <si>
    <t>of</t>
  </si>
  <si>
    <t>Years of schooling</t>
  </si>
  <si>
    <t>Mean Wage</t>
  </si>
  <si>
    <t>No of people</t>
  </si>
  <si>
    <t>Y</t>
  </si>
  <si>
    <t>X</t>
  </si>
  <si>
    <t>x</t>
  </si>
  <si>
    <t>y</t>
  </si>
  <si>
    <t>yixi</t>
  </si>
  <si>
    <t>sum</t>
  </si>
  <si>
    <t>Y2</t>
  </si>
  <si>
    <t>X2</t>
  </si>
  <si>
    <t>xi2</t>
  </si>
  <si>
    <t>beta2</t>
  </si>
  <si>
    <t>beta1</t>
  </si>
  <si>
    <t>yi^</t>
  </si>
  <si>
    <t>ui=Yi-Yi^</t>
  </si>
  <si>
    <t>ui2</t>
  </si>
  <si>
    <t>Two-Variable</t>
  </si>
  <si>
    <t>Regression</t>
  </si>
  <si>
    <t>Model:</t>
  </si>
  <si>
    <t>The</t>
  </si>
  <si>
    <t>Problem</t>
  </si>
  <si>
    <t>Estimation</t>
  </si>
  <si>
    <r>
      <t>s</t>
    </r>
    <r>
      <rPr>
        <sz val="11"/>
        <color rgb="FF000000"/>
        <rFont val="Calibri"/>
        <family val="2"/>
        <scheme val="minor"/>
      </rPr>
      <t xml:space="preserve">^ 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= </t>
    </r>
    <r>
      <rPr>
        <sz val="11"/>
        <color rgb="FF000000"/>
        <rFont val="Symbol"/>
        <family val="1"/>
        <charset val="2"/>
      </rPr>
      <t>å</t>
    </r>
    <r>
      <rPr>
        <sz val="11"/>
        <color rgb="FF000000"/>
        <rFont val="Calibri"/>
        <family val="2"/>
        <scheme val="minor"/>
      </rPr>
      <t>u^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vertAlign val="subscript"/>
        <sz val="11"/>
        <color rgb="FF000000"/>
        <rFont val="Calibri"/>
        <family val="2"/>
        <scheme val="minor"/>
      </rPr>
      <t>i</t>
    </r>
    <r>
      <rPr>
        <sz val="11"/>
        <color rgb="FF000000"/>
        <rFont val="Calibri"/>
        <family val="2"/>
        <scheme val="minor"/>
      </rPr>
      <t xml:space="preserve"> / (n - 2)</t>
    </r>
  </si>
  <si>
    <t>s =</t>
  </si>
  <si>
    <r>
      <t xml:space="preserve">var( </t>
    </r>
    <r>
      <rPr>
        <sz val="12"/>
        <rFont val="Symbol"/>
        <family val="1"/>
        <charset val="2"/>
      </rPr>
      <t>b</t>
    </r>
    <r>
      <rPr>
        <sz val="12"/>
        <rFont val="Calibri"/>
        <family val="2"/>
        <scheme val="minor"/>
      </rPr>
      <t>^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) </t>
    </r>
  </si>
  <si>
    <r>
      <t>s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/ </t>
    </r>
    <r>
      <rPr>
        <sz val="12"/>
        <color rgb="FF000000"/>
        <rFont val="Symbol"/>
        <family val="1"/>
        <charset val="2"/>
      </rPr>
      <t>å</t>
    </r>
    <r>
      <rPr>
        <sz val="12"/>
        <color rgb="FF000000"/>
        <rFont val="Calibri"/>
        <family val="2"/>
        <scheme val="minor"/>
      </rPr>
      <t>x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vertAlign val="subscript"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 xml:space="preserve"> </t>
    </r>
  </si>
  <si>
    <t>r2 = 1-(RSS/TSS)</t>
  </si>
  <si>
    <t>r =</t>
  </si>
  <si>
    <t>yi2</t>
  </si>
  <si>
    <r>
      <t xml:space="preserve">var( 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scheme val="minor"/>
      </rPr>
      <t>^</t>
    </r>
    <r>
      <rPr>
        <vertAlign val="subscript"/>
        <sz val="12"/>
        <color rgb="FF000000"/>
        <rFont val="Calibri"/>
        <family val="2"/>
        <scheme val="minor"/>
      </rPr>
      <t>1</t>
    </r>
    <r>
      <rPr>
        <sz val="12"/>
        <color rgb="FF000000"/>
        <rFont val="Calibri"/>
        <family val="2"/>
        <scheme val="minor"/>
      </rPr>
      <t xml:space="preserve">) = </t>
    </r>
    <r>
      <rPr>
        <sz val="12"/>
        <color rgb="FF000000"/>
        <rFont val="Symbol"/>
        <family val="1"/>
        <charset val="2"/>
      </rPr>
      <t>s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Symbol"/>
        <family val="1"/>
        <charset val="2"/>
      </rPr>
      <t>å</t>
    </r>
    <r>
      <rPr>
        <sz val="12"/>
        <color rgb="FF000000"/>
        <rFont val="Calibri"/>
        <family val="2"/>
        <scheme val="minor"/>
      </rPr>
      <t>X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vertAlign val="subscript"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 xml:space="preserve"> / n </t>
    </r>
    <r>
      <rPr>
        <sz val="12"/>
        <color rgb="FF000000"/>
        <rFont val="Symbol"/>
        <family val="1"/>
        <charset val="2"/>
      </rPr>
      <t>å</t>
    </r>
    <r>
      <rPr>
        <sz val="12"/>
        <color rgb="FF000000"/>
        <rFont val="Calibri"/>
        <family val="2"/>
        <scheme val="minor"/>
      </rPr>
      <t>x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vertAlign val="subscript"/>
        <sz val="12"/>
        <color rgb="FF000000"/>
        <rFont val="Calibri"/>
        <family val="2"/>
        <scheme val="minor"/>
      </rPr>
      <t>i</t>
    </r>
  </si>
  <si>
    <r>
      <t xml:space="preserve"> se(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scheme val="minor"/>
      </rPr>
      <t>^</t>
    </r>
    <r>
      <rPr>
        <vertAlign val="subscript"/>
        <sz val="12"/>
        <color rgb="FF000000"/>
        <rFont val="Calibri"/>
        <family val="2"/>
        <scheme val="minor"/>
      </rPr>
      <t>1</t>
    </r>
    <r>
      <rPr>
        <sz val="12"/>
        <color rgb="FF000000"/>
        <rFont val="Calibri"/>
        <family val="2"/>
        <scheme val="minor"/>
      </rPr>
      <t xml:space="preserve">) = </t>
    </r>
    <r>
      <rPr>
        <sz val="12"/>
        <color rgb="FF000000"/>
        <rFont val="Symbol"/>
        <family val="1"/>
        <charset val="2"/>
      </rPr>
      <t>Ö</t>
    </r>
    <r>
      <rPr>
        <sz val="12"/>
        <color rgb="FF000000"/>
        <rFont val="Calibri"/>
        <family val="2"/>
        <scheme val="minor"/>
      </rPr>
      <t xml:space="preserve"> Var(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scheme val="minor"/>
      </rPr>
      <t>^</t>
    </r>
    <r>
      <rPr>
        <vertAlign val="subscript"/>
        <sz val="12"/>
        <color rgb="FF000000"/>
        <rFont val="Calibri"/>
        <family val="2"/>
        <scheme val="minor"/>
      </rPr>
      <t>1</t>
    </r>
    <r>
      <rPr>
        <sz val="12"/>
        <color rgb="FF000000"/>
        <rFont val="Calibri"/>
        <family val="2"/>
        <scheme val="minor"/>
      </rPr>
      <t xml:space="preserve">)   </t>
    </r>
  </si>
  <si>
    <r>
      <t>se(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scheme val="minor"/>
      </rPr>
      <t>^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) = </t>
    </r>
    <r>
      <rPr>
        <sz val="12"/>
        <color rgb="FF000000"/>
        <rFont val="Symbol"/>
        <family val="1"/>
        <charset val="2"/>
      </rPr>
      <t>Ö</t>
    </r>
    <r>
      <rPr>
        <sz val="12"/>
        <color rgb="FF000000"/>
        <rFont val="Calibri"/>
        <family val="2"/>
        <scheme val="minor"/>
      </rPr>
      <t xml:space="preserve"> Var(</t>
    </r>
    <r>
      <rPr>
        <sz val="12"/>
        <color rgb="FF000000"/>
        <rFont val="Symbol"/>
        <family val="1"/>
        <charset val="2"/>
      </rPr>
      <t>b</t>
    </r>
    <r>
      <rPr>
        <sz val="12"/>
        <color rgb="FF000000"/>
        <rFont val="Calibri"/>
        <family val="2"/>
        <scheme val="minor"/>
      </rPr>
      <t>^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)   </t>
    </r>
  </si>
  <si>
    <t>=</t>
  </si>
  <si>
    <t>Figure 3.11.</t>
  </si>
  <si>
    <t>t beta2=</t>
  </si>
  <si>
    <t>t beta1=</t>
  </si>
  <si>
    <t>r^2=</t>
  </si>
  <si>
    <t>≤ beta 2</t>
  </si>
  <si>
    <t>Confidence Intervel of beta2</t>
  </si>
  <si>
    <t xml:space="preserve">0.7240 ± 2.201(0.0700)  </t>
  </si>
  <si>
    <t xml:space="preserve">0.7240 ± 0.1540 </t>
  </si>
  <si>
    <t>Confidence Intervel of beta1</t>
  </si>
  <si>
    <t>≤ beta 1</t>
  </si>
  <si>
    <t xml:space="preserve">-0.01445 ± 2.201(0.9317)  </t>
  </si>
  <si>
    <t>-0.01445 ± 2.0507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</si>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</sst>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Symbol"/>
      <family val="1"/>
      <charset val="2"/>
    </font>
    <font>
      <sz val="12"/>
      <color rgb="FF000000"/>
      <name val="Symbol"/>
      <family val="1"/>
      <charset val="2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Symbol"/>
      <family val="1"/>
      <charset val="2"/>
    </font>
    <font>
      <vertAlign val="subscript"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14" fillId="0" borderId="0" xfId="0" applyFont="1"/>
    <xf numFmtId="0" fontId="0" fillId="2" borderId="0" xfId="0" applyFill="1"/>
    <xf numFmtId="165" fontId="0" fillId="2" borderId="0" xfId="0" applyNumberFormat="1" applyFill="1"/>
    <xf numFmtId="0" fontId="7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/>
    <xf numFmtId="0" fontId="11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3" borderId="0" xfId="0" applyFont="1" applyFill="1" applyAlignment="1">
      <alignment wrapText="1"/>
    </xf>
    <xf numFmtId="0" fontId="4" fillId="0" borderId="0" xfId="0" applyFont="1"/>
    <xf numFmtId="0" fontId="14" fillId="2" borderId="0" xfId="0" applyFont="1" applyFill="1"/>
    <xf numFmtId="0" fontId="14" fillId="2" borderId="0" xfId="0" quotePrefix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Continuous"/>
    </xf>
    <xf numFmtId="0" fontId="7" fillId="0" borderId="0" xfId="0" applyFont="1" applyAlignment="1">
      <alignment wrapText="1"/>
    </xf>
    <xf numFmtId="0" fontId="2" fillId="0" borderId="0" xfId="0" applyFont="1"/>
    <xf numFmtId="0" fontId="11" fillId="0" borderId="0" xfId="0" applyFont="1"/>
    <xf numFmtId="0" fontId="3" fillId="0" borderId="0" xfId="0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pPr>
              <a:noFill/>
            </c:spPr>
          </c:marker>
          <c:trendline>
            <c:trendlineType val="linear"/>
            <c:dispRSqr val="0"/>
            <c:dispEq val="0"/>
          </c:trendline>
          <c:xVal>
            <c:numRef>
              <c:f>'[1]2.6'!$B$6:$B$18</c:f>
              <c:numCache>
                <c:formatCode>General</c:formatCode>
                <c:ptCount val="13"/>
                <c:pt idx="0">
                  <c:v>4.4566999999999997</c:v>
                </c:pt>
                <c:pt idx="1">
                  <c:v>5.77</c:v>
                </c:pt>
                <c:pt idx="2">
                  <c:v>5.9786999999999999</c:v>
                </c:pt>
                <c:pt idx="3">
                  <c:v>7.3316999999999997</c:v>
                </c:pt>
                <c:pt idx="4">
                  <c:v>7.3182</c:v>
                </c:pt>
                <c:pt idx="5">
                  <c:v>6.5843999999999996</c:v>
                </c:pt>
                <c:pt idx="6">
                  <c:v>7.8182</c:v>
                </c:pt>
                <c:pt idx="7">
                  <c:v>7.8350999999999997</c:v>
                </c:pt>
                <c:pt idx="8">
                  <c:v>11.0223</c:v>
                </c:pt>
                <c:pt idx="9">
                  <c:v>10.6738</c:v>
                </c:pt>
                <c:pt idx="10">
                  <c:v>10.8361</c:v>
                </c:pt>
                <c:pt idx="11">
                  <c:v>13.615</c:v>
                </c:pt>
                <c:pt idx="12">
                  <c:v>13.531000000000001</c:v>
                </c:pt>
              </c:numCache>
            </c:numRef>
          </c:xVal>
          <c:yVal>
            <c:numRef>
              <c:f>'[1]2.6'!$K$6:$K$18</c:f>
              <c:numCache>
                <c:formatCode>General</c:formatCode>
                <c:ptCount val="13"/>
                <c:pt idx="0">
                  <c:v>4.3301274725274723</c:v>
                </c:pt>
                <c:pt idx="1">
                  <c:v>5.0542241758241762</c:v>
                </c:pt>
                <c:pt idx="2">
                  <c:v>5.7783208791208791</c:v>
                </c:pt>
                <c:pt idx="3">
                  <c:v>6.5024175824175821</c:v>
                </c:pt>
                <c:pt idx="4">
                  <c:v>7.2265142857142859</c:v>
                </c:pt>
                <c:pt idx="5">
                  <c:v>7.9506109890109888</c:v>
                </c:pt>
                <c:pt idx="6">
                  <c:v>8.6747076923076918</c:v>
                </c:pt>
                <c:pt idx="7">
                  <c:v>9.3988043956043956</c:v>
                </c:pt>
                <c:pt idx="8">
                  <c:v>10.122901098901099</c:v>
                </c:pt>
                <c:pt idx="9">
                  <c:v>10.846997802197802</c:v>
                </c:pt>
                <c:pt idx="10">
                  <c:v>11.571094505494505</c:v>
                </c:pt>
                <c:pt idx="11">
                  <c:v>12.295191208791209</c:v>
                </c:pt>
                <c:pt idx="12">
                  <c:v>13.019287912087911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BD-4DAF-93B4-1B4FFCC7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97920"/>
        <c:axId val="219699840"/>
      </c:scatterChart>
      <c:valAx>
        <c:axId val="2196979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Education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699840"/>
        <c:crosses val="autoZero"/>
        <c:crossBetween val="midCat"/>
        <c:minorUnit val="2"/>
      </c:valAx>
      <c:valAx>
        <c:axId val="219699840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Hourly Wage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697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'2.6-2'!$B$6:$B$18</c:f>
              <c:numCache>
                <c:formatCode>General</c:formatCode>
                <c:ptCount val="13"/>
                <c:pt idx="0">
                  <c:v>4.4566999999999997</c:v>
                </c:pt>
                <c:pt idx="1">
                  <c:v>5.77</c:v>
                </c:pt>
                <c:pt idx="2">
                  <c:v>5.9786999999999999</c:v>
                </c:pt>
                <c:pt idx="3">
                  <c:v>7.3316999999999997</c:v>
                </c:pt>
                <c:pt idx="4">
                  <c:v>7.3182</c:v>
                </c:pt>
                <c:pt idx="5">
                  <c:v>6.5843999999999996</c:v>
                </c:pt>
                <c:pt idx="6">
                  <c:v>7.8182</c:v>
                </c:pt>
                <c:pt idx="7">
                  <c:v>7.8350999999999997</c:v>
                </c:pt>
                <c:pt idx="8">
                  <c:v>11.0223</c:v>
                </c:pt>
                <c:pt idx="9">
                  <c:v>10.6738</c:v>
                </c:pt>
                <c:pt idx="10">
                  <c:v>10.8361</c:v>
                </c:pt>
                <c:pt idx="11">
                  <c:v>13.615</c:v>
                </c:pt>
                <c:pt idx="12">
                  <c:v>13.531000000000001</c:v>
                </c:pt>
              </c:numCache>
            </c:numRef>
          </c:xVal>
          <c:yVal>
            <c:numRef>
              <c:f>'2.6-2'!$K$6:$K$18</c:f>
              <c:numCache>
                <c:formatCode>General</c:formatCode>
                <c:ptCount val="13"/>
                <c:pt idx="0">
                  <c:v>4.3301274725274723</c:v>
                </c:pt>
                <c:pt idx="1">
                  <c:v>5.0542241758241762</c:v>
                </c:pt>
                <c:pt idx="2">
                  <c:v>5.7783208791208791</c:v>
                </c:pt>
                <c:pt idx="3">
                  <c:v>6.5024175824175821</c:v>
                </c:pt>
                <c:pt idx="4">
                  <c:v>7.2265142857142859</c:v>
                </c:pt>
                <c:pt idx="5">
                  <c:v>7.9506109890109888</c:v>
                </c:pt>
                <c:pt idx="6">
                  <c:v>8.6747076923076918</c:v>
                </c:pt>
                <c:pt idx="7">
                  <c:v>9.3988043956043956</c:v>
                </c:pt>
                <c:pt idx="8">
                  <c:v>10.122901098901099</c:v>
                </c:pt>
                <c:pt idx="9">
                  <c:v>10.846997802197802</c:v>
                </c:pt>
                <c:pt idx="10">
                  <c:v>11.571094505494505</c:v>
                </c:pt>
                <c:pt idx="11">
                  <c:v>12.295191208791209</c:v>
                </c:pt>
                <c:pt idx="12">
                  <c:v>13.019287912087911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02-4072-9D72-98ADA9A5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97920"/>
        <c:axId val="219699840"/>
      </c:scatterChart>
      <c:valAx>
        <c:axId val="2196979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Education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699840"/>
        <c:crosses val="autoZero"/>
        <c:crossBetween val="midCat"/>
        <c:minorUnit val="2"/>
      </c:valAx>
      <c:valAx>
        <c:axId val="219699840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Mean Hourly Wage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697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4</xdr:row>
      <xdr:rowOff>142875</xdr:rowOff>
    </xdr:from>
    <xdr:to>
      <xdr:col>21</xdr:col>
      <xdr:colOff>504825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A063D-C252-4B56-8F8E-AE5C58179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4</xdr:row>
      <xdr:rowOff>142875</xdr:rowOff>
    </xdr:from>
    <xdr:to>
      <xdr:col>21</xdr:col>
      <xdr:colOff>504825</xdr:colOff>
      <xdr:row>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EC_PNG/2021_First_Sem/Econometrics_II/Feb_2021_DBS/chap-3%20Guj-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2.6"/>
      <sheetName val="6.6"/>
      <sheetName val="econe_final exam_PNG"/>
    </sheetNames>
    <sheetDataSet>
      <sheetData sheetId="0"/>
      <sheetData sheetId="1">
        <row r="6">
          <cell r="B6">
            <v>4.4566999999999997</v>
          </cell>
          <cell r="K6">
            <v>4.3301274725274723</v>
          </cell>
        </row>
        <row r="7">
          <cell r="B7">
            <v>5.77</v>
          </cell>
          <cell r="K7">
            <v>5.0542241758241762</v>
          </cell>
        </row>
        <row r="8">
          <cell r="B8">
            <v>5.9786999999999999</v>
          </cell>
          <cell r="K8">
            <v>5.7783208791208791</v>
          </cell>
        </row>
        <row r="9">
          <cell r="B9">
            <v>7.3316999999999997</v>
          </cell>
          <cell r="K9">
            <v>6.5024175824175821</v>
          </cell>
        </row>
        <row r="10">
          <cell r="B10">
            <v>7.3182</v>
          </cell>
          <cell r="K10">
            <v>7.2265142857142859</v>
          </cell>
        </row>
        <row r="11">
          <cell r="B11">
            <v>6.5843999999999996</v>
          </cell>
          <cell r="K11">
            <v>7.9506109890109888</v>
          </cell>
        </row>
        <row r="12">
          <cell r="B12">
            <v>7.8182</v>
          </cell>
          <cell r="K12">
            <v>8.6747076923076918</v>
          </cell>
        </row>
        <row r="13">
          <cell r="B13">
            <v>7.8350999999999997</v>
          </cell>
          <cell r="K13">
            <v>9.3988043956043956</v>
          </cell>
        </row>
        <row r="14">
          <cell r="B14">
            <v>11.0223</v>
          </cell>
          <cell r="K14">
            <v>10.122901098901099</v>
          </cell>
        </row>
        <row r="15">
          <cell r="B15">
            <v>10.6738</v>
          </cell>
          <cell r="K15">
            <v>10.846997802197802</v>
          </cell>
        </row>
        <row r="16">
          <cell r="B16">
            <v>10.8361</v>
          </cell>
          <cell r="K16">
            <v>11.571094505494505</v>
          </cell>
        </row>
        <row r="17">
          <cell r="B17">
            <v>13.615</v>
          </cell>
          <cell r="K17">
            <v>12.295191208791209</v>
          </cell>
        </row>
        <row r="18">
          <cell r="B18">
            <v>13.531000000000001</v>
          </cell>
          <cell r="K18">
            <v>13.019287912087911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8F84-EF23-4FD2-9755-6BE54200D21B}">
  <dimension ref="A2:Q34"/>
  <sheetViews>
    <sheetView topLeftCell="A19" workbookViewId="0">
      <selection activeCell="G24" sqref="G24"/>
    </sheetView>
  </sheetViews>
  <sheetFormatPr defaultRowHeight="14.5" x14ac:dyDescent="0.35"/>
  <cols>
    <col min="3" max="3" width="9" bestFit="1" customWidth="1"/>
    <col min="4" max="4" width="12" bestFit="1" customWidth="1"/>
  </cols>
  <sheetData>
    <row r="2" spans="1:17" x14ac:dyDescent="0.35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0</v>
      </c>
      <c r="G2" s="3" t="s">
        <v>23</v>
      </c>
      <c r="H2" s="3"/>
    </row>
    <row r="3" spans="1:17" ht="15.5" x14ac:dyDescent="0.35">
      <c r="Q3" s="4" t="s">
        <v>35</v>
      </c>
    </row>
    <row r="4" spans="1:17" x14ac:dyDescent="0.35">
      <c r="A4" t="s">
        <v>1</v>
      </c>
      <c r="B4" t="s">
        <v>2</v>
      </c>
      <c r="C4" t="s">
        <v>3</v>
      </c>
      <c r="D4" t="s">
        <v>3</v>
      </c>
    </row>
    <row r="5" spans="1:17" x14ac:dyDescent="0.35">
      <c r="B5" t="s">
        <v>4</v>
      </c>
      <c r="C5" t="s">
        <v>5</v>
      </c>
      <c r="D5" t="s">
        <v>6</v>
      </c>
      <c r="E5" t="s">
        <v>7</v>
      </c>
      <c r="F5" t="s">
        <v>12</v>
      </c>
      <c r="G5" t="s">
        <v>8</v>
      </c>
      <c r="H5" t="s">
        <v>30</v>
      </c>
      <c r="I5" t="s">
        <v>11</v>
      </c>
      <c r="J5" t="s">
        <v>10</v>
      </c>
      <c r="K5" t="s">
        <v>15</v>
      </c>
      <c r="L5" t="s">
        <v>16</v>
      </c>
      <c r="M5" t="s">
        <v>17</v>
      </c>
    </row>
    <row r="6" spans="1:17" x14ac:dyDescent="0.35">
      <c r="B6">
        <v>4.4566999999999997</v>
      </c>
      <c r="C6">
        <v>6</v>
      </c>
      <c r="D6">
        <f>C6-$C$20</f>
        <v>-6</v>
      </c>
      <c r="E6" s="1">
        <f>B6-$B$20</f>
        <v>-4.2180076923076921</v>
      </c>
      <c r="F6">
        <f>D6*D6</f>
        <v>36</v>
      </c>
      <c r="G6" s="1">
        <f>E6*D6</f>
        <v>25.308046153846153</v>
      </c>
      <c r="H6" s="1">
        <f>E6*E6</f>
        <v>17.791588892366864</v>
      </c>
      <c r="I6">
        <f>C6*C6</f>
        <v>36</v>
      </c>
      <c r="J6" s="2">
        <f>B6*B6</f>
        <v>19.862174889999999</v>
      </c>
      <c r="K6">
        <f>$C$23+$C$22*C6</f>
        <v>4.3301274725274723</v>
      </c>
      <c r="L6">
        <f>B6-K6</f>
        <v>0.12657252747252734</v>
      </c>
      <c r="M6">
        <f>L6*L6</f>
        <v>1.602060471078369E-2</v>
      </c>
    </row>
    <row r="7" spans="1:17" x14ac:dyDescent="0.35">
      <c r="B7">
        <v>5.77</v>
      </c>
      <c r="C7">
        <v>7</v>
      </c>
      <c r="D7">
        <f t="shared" ref="D7:D17" si="0">C7-$C$20</f>
        <v>-5</v>
      </c>
      <c r="E7" s="1">
        <f>B7-$B$20</f>
        <v>-2.9047076923076922</v>
      </c>
      <c r="F7">
        <f>D7*D7</f>
        <v>25</v>
      </c>
      <c r="G7" s="1">
        <f>E7*D7</f>
        <v>14.523538461538461</v>
      </c>
      <c r="H7" s="1">
        <f t="shared" ref="H7:H18" si="1">E7*E7</f>
        <v>8.437326777751478</v>
      </c>
      <c r="I7">
        <f>C7*C7</f>
        <v>49</v>
      </c>
      <c r="J7" s="2">
        <f>B7*B7</f>
        <v>33.292899999999996</v>
      </c>
      <c r="K7">
        <f>$C$23+$C$22*C7</f>
        <v>5.0542241758241762</v>
      </c>
      <c r="L7">
        <f>B7-K7</f>
        <v>0.71577582417582342</v>
      </c>
      <c r="M7">
        <f t="shared" ref="M7:M18" si="2">L7*L7</f>
        <v>0.51233503047457929</v>
      </c>
    </row>
    <row r="8" spans="1:17" x14ac:dyDescent="0.35">
      <c r="B8">
        <v>5.9786999999999999</v>
      </c>
      <c r="C8">
        <v>8</v>
      </c>
      <c r="D8">
        <f t="shared" si="0"/>
        <v>-4</v>
      </c>
      <c r="E8" s="1">
        <f>B8-$B$20</f>
        <v>-2.6960076923076919</v>
      </c>
      <c r="F8">
        <f>D8*D8</f>
        <v>16</v>
      </c>
      <c r="G8" s="1">
        <f>E8*D8</f>
        <v>10.784030769230768</v>
      </c>
      <c r="H8" s="1">
        <f t="shared" si="1"/>
        <v>7.2684574769822463</v>
      </c>
      <c r="I8">
        <f>C8*C8</f>
        <v>64</v>
      </c>
      <c r="J8" s="2">
        <f>B8*B8</f>
        <v>35.744853689999999</v>
      </c>
      <c r="K8">
        <f>$C$23+$C$22*C8</f>
        <v>5.7783208791208791</v>
      </c>
      <c r="L8">
        <f>B8-K8</f>
        <v>0.2003791208791208</v>
      </c>
      <c r="M8">
        <f t="shared" si="2"/>
        <v>4.0151792084289303E-2</v>
      </c>
    </row>
    <row r="9" spans="1:17" x14ac:dyDescent="0.35">
      <c r="B9">
        <v>7.3316999999999997</v>
      </c>
      <c r="C9">
        <v>9</v>
      </c>
      <c r="D9">
        <f t="shared" si="0"/>
        <v>-3</v>
      </c>
      <c r="E9" s="1">
        <f>B9-$B$20</f>
        <v>-1.3430076923076921</v>
      </c>
      <c r="F9">
        <f>D9*D9</f>
        <v>9</v>
      </c>
      <c r="G9" s="1">
        <f>E9*D9</f>
        <v>4.0290230769230764</v>
      </c>
      <c r="H9" s="1">
        <f t="shared" si="1"/>
        <v>1.8036696615976326</v>
      </c>
      <c r="I9">
        <f>C9*C9</f>
        <v>81</v>
      </c>
      <c r="J9" s="2">
        <f>B9*B9</f>
        <v>53.753824889999997</v>
      </c>
      <c r="K9">
        <f>$C$23+$C$22*C9</f>
        <v>6.5024175824175821</v>
      </c>
      <c r="L9">
        <f>B9-K9</f>
        <v>0.82928241758241761</v>
      </c>
      <c r="M9">
        <f t="shared" si="2"/>
        <v>0.68770932811133922</v>
      </c>
    </row>
    <row r="10" spans="1:17" x14ac:dyDescent="0.35">
      <c r="B10">
        <v>7.3182</v>
      </c>
      <c r="C10">
        <v>10</v>
      </c>
      <c r="D10">
        <f t="shared" si="0"/>
        <v>-2</v>
      </c>
      <c r="E10" s="1">
        <f>B10-$B$20</f>
        <v>-1.3565076923076917</v>
      </c>
      <c r="F10">
        <f>D10*D10</f>
        <v>4</v>
      </c>
      <c r="G10" s="1">
        <f>E10*D10</f>
        <v>2.7130153846153835</v>
      </c>
      <c r="H10" s="1">
        <f t="shared" si="1"/>
        <v>1.8401131192899394</v>
      </c>
      <c r="I10">
        <f>C10*C10</f>
        <v>100</v>
      </c>
      <c r="J10" s="2">
        <f>B10*B10</f>
        <v>53.556051240000002</v>
      </c>
      <c r="K10">
        <f>$C$23+$C$22*C10</f>
        <v>7.2265142857142859</v>
      </c>
      <c r="L10">
        <f>B10-K10</f>
        <v>9.1685714285714148E-2</v>
      </c>
      <c r="M10">
        <f t="shared" si="2"/>
        <v>8.4062702040816079E-3</v>
      </c>
    </row>
    <row r="11" spans="1:17" x14ac:dyDescent="0.35">
      <c r="B11">
        <v>6.5843999999999996</v>
      </c>
      <c r="C11">
        <v>11</v>
      </c>
      <c r="D11">
        <f t="shared" si="0"/>
        <v>-1</v>
      </c>
      <c r="E11" s="1">
        <f>B11-$B$20</f>
        <v>-2.0903076923076922</v>
      </c>
      <c r="F11">
        <f>D11*D11</f>
        <v>1</v>
      </c>
      <c r="G11" s="1">
        <f>E11*D11</f>
        <v>2.0903076923076922</v>
      </c>
      <c r="H11" s="1">
        <f t="shared" si="1"/>
        <v>4.3693862485207093</v>
      </c>
      <c r="I11">
        <f>C11*C11</f>
        <v>121</v>
      </c>
      <c r="J11" s="2">
        <f>B11*B11</f>
        <v>43.354323359999995</v>
      </c>
      <c r="K11">
        <f>$C$23+$C$22*C11</f>
        <v>7.9506109890109888</v>
      </c>
      <c r="L11">
        <f>B11-K11</f>
        <v>-1.3662109890109893</v>
      </c>
      <c r="M11">
        <f t="shared" si="2"/>
        <v>1.8665324664943854</v>
      </c>
    </row>
    <row r="12" spans="1:17" x14ac:dyDescent="0.35">
      <c r="B12">
        <v>7.8182</v>
      </c>
      <c r="C12">
        <v>12</v>
      </c>
      <c r="D12">
        <f t="shared" si="0"/>
        <v>0</v>
      </c>
      <c r="E12" s="1">
        <f>B12-$B$20</f>
        <v>-0.85650769230769175</v>
      </c>
      <c r="F12">
        <f>D12*D12</f>
        <v>0</v>
      </c>
      <c r="G12" s="1">
        <f>E12*D12</f>
        <v>0</v>
      </c>
      <c r="H12" s="1">
        <f t="shared" si="1"/>
        <v>0.73360542698224751</v>
      </c>
      <c r="I12">
        <f>C12*C12</f>
        <v>144</v>
      </c>
      <c r="J12" s="2">
        <f>B12*B12</f>
        <v>61.12425124</v>
      </c>
      <c r="K12">
        <f>$C$23+$C$22*C12</f>
        <v>8.6747076923076918</v>
      </c>
      <c r="L12">
        <f>B12-K12</f>
        <v>-0.85650769230769175</v>
      </c>
      <c r="M12">
        <f t="shared" si="2"/>
        <v>0.73360542698224751</v>
      </c>
    </row>
    <row r="13" spans="1:17" x14ac:dyDescent="0.35">
      <c r="B13">
        <v>7.8350999999999997</v>
      </c>
      <c r="C13">
        <v>13</v>
      </c>
      <c r="D13">
        <f t="shared" si="0"/>
        <v>1</v>
      </c>
      <c r="E13" s="1">
        <f>B13-$B$20</f>
        <v>-0.83960769230769206</v>
      </c>
      <c r="F13">
        <f>D13*D13</f>
        <v>1</v>
      </c>
      <c r="G13" s="1">
        <f>E13*D13</f>
        <v>-0.83960769230769206</v>
      </c>
      <c r="H13" s="1">
        <f t="shared" si="1"/>
        <v>0.70494107698224806</v>
      </c>
      <c r="I13">
        <f>C13*C13</f>
        <v>169</v>
      </c>
      <c r="J13" s="2">
        <f>B13*B13</f>
        <v>61.388792009999996</v>
      </c>
      <c r="K13">
        <f>$C$23+$C$22*C13</f>
        <v>9.3988043956043956</v>
      </c>
      <c r="L13">
        <f>B13-K13</f>
        <v>-1.5637043956043959</v>
      </c>
      <c r="M13">
        <f t="shared" si="2"/>
        <v>2.445171436832509</v>
      </c>
    </row>
    <row r="14" spans="1:17" x14ac:dyDescent="0.35">
      <c r="B14">
        <v>11.0223</v>
      </c>
      <c r="C14">
        <v>14</v>
      </c>
      <c r="D14">
        <f t="shared" si="0"/>
        <v>2</v>
      </c>
      <c r="E14" s="1">
        <f>B14-$B$20</f>
        <v>2.3475923076923078</v>
      </c>
      <c r="F14">
        <f>D14*D14</f>
        <v>4</v>
      </c>
      <c r="G14" s="1">
        <f>E14*D14</f>
        <v>4.6951846153846155</v>
      </c>
      <c r="H14" s="1">
        <f t="shared" si="1"/>
        <v>5.5111896431360954</v>
      </c>
      <c r="I14">
        <f>C14*C14</f>
        <v>196</v>
      </c>
      <c r="J14" s="2">
        <f>B14*B14</f>
        <v>121.49109728999998</v>
      </c>
      <c r="K14">
        <f>$C$23+$C$22*C14</f>
        <v>10.122901098901099</v>
      </c>
      <c r="L14">
        <f>B14-K14</f>
        <v>0.89939890109890008</v>
      </c>
      <c r="M14">
        <f t="shared" si="2"/>
        <v>0.8089183832979091</v>
      </c>
    </row>
    <row r="15" spans="1:17" x14ac:dyDescent="0.35">
      <c r="B15">
        <v>10.6738</v>
      </c>
      <c r="C15">
        <v>15</v>
      </c>
      <c r="D15">
        <f t="shared" si="0"/>
        <v>3</v>
      </c>
      <c r="E15" s="1">
        <f>B15-$B$20</f>
        <v>1.9990923076923082</v>
      </c>
      <c r="F15">
        <f>D15*D15</f>
        <v>9</v>
      </c>
      <c r="G15" s="1">
        <f>E15*D15</f>
        <v>5.9972769230769245</v>
      </c>
      <c r="H15" s="1">
        <f t="shared" si="1"/>
        <v>3.996370054674558</v>
      </c>
      <c r="I15">
        <f>C15*C15</f>
        <v>225</v>
      </c>
      <c r="J15" s="2">
        <f>B15*B15</f>
        <v>113.93000644</v>
      </c>
      <c r="K15">
        <f>$C$23+$C$22*C15</f>
        <v>10.846997802197802</v>
      </c>
      <c r="L15">
        <f>B15-K15</f>
        <v>-0.17319780219780156</v>
      </c>
      <c r="M15">
        <f t="shared" si="2"/>
        <v>2.9997478686148795E-2</v>
      </c>
    </row>
    <row r="16" spans="1:17" x14ac:dyDescent="0.35">
      <c r="B16">
        <v>10.8361</v>
      </c>
      <c r="C16">
        <v>16</v>
      </c>
      <c r="D16">
        <f t="shared" si="0"/>
        <v>4</v>
      </c>
      <c r="E16" s="1">
        <f>B16-$B$20</f>
        <v>2.1613923076923083</v>
      </c>
      <c r="F16">
        <f>D16*D16</f>
        <v>16</v>
      </c>
      <c r="G16" s="1">
        <f>E16*D16</f>
        <v>8.6455692307692331</v>
      </c>
      <c r="H16" s="1">
        <f t="shared" si="1"/>
        <v>4.6716167077514816</v>
      </c>
      <c r="I16">
        <f>C16*C16</f>
        <v>256</v>
      </c>
      <c r="J16" s="2">
        <f>B16*B16</f>
        <v>117.42106321</v>
      </c>
      <c r="K16">
        <f>$C$23+$C$22*C16</f>
        <v>11.571094505494505</v>
      </c>
      <c r="L16">
        <f>B16-K16</f>
        <v>-0.73499450549450529</v>
      </c>
      <c r="M16">
        <f t="shared" si="2"/>
        <v>0.54021692310711233</v>
      </c>
    </row>
    <row r="17" spans="1:13" x14ac:dyDescent="0.35">
      <c r="B17">
        <v>13.615</v>
      </c>
      <c r="C17">
        <v>17</v>
      </c>
      <c r="D17">
        <f t="shared" si="0"/>
        <v>5</v>
      </c>
      <c r="E17" s="1">
        <f>B17-$B$20</f>
        <v>4.9402923076923084</v>
      </c>
      <c r="F17">
        <f>D17*D17</f>
        <v>25</v>
      </c>
      <c r="G17" s="1">
        <f>E17*D17</f>
        <v>24.701461538461544</v>
      </c>
      <c r="H17" s="1">
        <f t="shared" si="1"/>
        <v>24.406488085443794</v>
      </c>
      <c r="I17">
        <f>C17*C17</f>
        <v>289</v>
      </c>
      <c r="J17" s="2">
        <f>B17*B17</f>
        <v>185.368225</v>
      </c>
      <c r="K17">
        <f>$C$23+$C$22*C17</f>
        <v>12.295191208791209</v>
      </c>
      <c r="L17">
        <f>B17-K17</f>
        <v>1.319808791208791</v>
      </c>
      <c r="M17">
        <f t="shared" si="2"/>
        <v>1.7418952453520102</v>
      </c>
    </row>
    <row r="18" spans="1:13" x14ac:dyDescent="0.35">
      <c r="B18">
        <v>13.531000000000001</v>
      </c>
      <c r="C18">
        <v>18</v>
      </c>
      <c r="D18">
        <f>C18-$C$20</f>
        <v>6</v>
      </c>
      <c r="E18" s="1">
        <f>B18-$B$20</f>
        <v>4.8562923076923088</v>
      </c>
      <c r="F18">
        <f>D18*D18</f>
        <v>36</v>
      </c>
      <c r="G18" s="1">
        <f>E18*D18</f>
        <v>29.137753846153853</v>
      </c>
      <c r="H18" s="1">
        <f t="shared" si="1"/>
        <v>23.583574977751489</v>
      </c>
      <c r="I18">
        <f>C18*C18</f>
        <v>324</v>
      </c>
      <c r="J18" s="2">
        <f>B18*B18</f>
        <v>183.08796100000001</v>
      </c>
      <c r="K18">
        <f>$C$23+$C$22*C18</f>
        <v>13.019287912087911</v>
      </c>
      <c r="L18">
        <f>B18-K18</f>
        <v>0.51171208791208933</v>
      </c>
      <c r="M18">
        <f t="shared" si="2"/>
        <v>0.26184926091534982</v>
      </c>
    </row>
    <row r="19" spans="1:13" x14ac:dyDescent="0.35">
      <c r="A19" t="s">
        <v>9</v>
      </c>
      <c r="B19">
        <f>SUM(B6:B18)</f>
        <v>112.77119999999999</v>
      </c>
      <c r="C19">
        <f>SUM(C6:C18)</f>
        <v>156</v>
      </c>
      <c r="D19">
        <f t="shared" ref="D19" si="3">SUM(D6:D18)</f>
        <v>0</v>
      </c>
      <c r="E19">
        <v>0</v>
      </c>
      <c r="F19">
        <f>SUM(F6:F18)</f>
        <v>182</v>
      </c>
      <c r="G19" s="1">
        <f>SUM(G6:G18)</f>
        <v>131.78559999999999</v>
      </c>
      <c r="H19" s="1">
        <f>SUM(H6:H18)</f>
        <v>105.11832814923079</v>
      </c>
      <c r="I19">
        <f>SUM(I6:I18)</f>
        <v>2054</v>
      </c>
      <c r="J19" s="2">
        <f>B19*B19</f>
        <v>12717.343549439998</v>
      </c>
      <c r="K19">
        <f>SUM(K6:K18)</f>
        <v>112.77119999999999</v>
      </c>
      <c r="L19">
        <f>B19-K19</f>
        <v>0</v>
      </c>
      <c r="M19">
        <f>SUM(M6:M18)</f>
        <v>9.6928096472527461</v>
      </c>
    </row>
    <row r="20" spans="1:13" x14ac:dyDescent="0.35">
      <c r="B20">
        <f>AVERAGE(B6:B18)</f>
        <v>8.6747076923076918</v>
      </c>
      <c r="C20">
        <f>AVERAGE(C6:C18)</f>
        <v>12</v>
      </c>
      <c r="D20">
        <f>AVERAGE(D6:D18)</f>
        <v>0</v>
      </c>
    </row>
    <row r="22" spans="1:13" x14ac:dyDescent="0.35">
      <c r="B22" t="s">
        <v>13</v>
      </c>
      <c r="C22" s="25">
        <f>G19/F19</f>
        <v>0.72409670329670328</v>
      </c>
    </row>
    <row r="23" spans="1:13" x14ac:dyDescent="0.35">
      <c r="B23" t="s">
        <v>14</v>
      </c>
      <c r="C23" s="25">
        <f>B20-C20*C22</f>
        <v>-1.4452747252747145E-2</v>
      </c>
    </row>
    <row r="24" spans="1:13" ht="49" x14ac:dyDescent="0.4">
      <c r="B24" s="21" t="s">
        <v>24</v>
      </c>
      <c r="C24" s="14">
        <f>M19/11</f>
        <v>0.88116451338661328</v>
      </c>
      <c r="D24" s="22" t="s">
        <v>25</v>
      </c>
      <c r="E24">
        <f>SQRT(C24)</f>
        <v>0.93870363448034722</v>
      </c>
    </row>
    <row r="26" spans="1:13" ht="18.5" x14ac:dyDescent="0.45">
      <c r="B26" s="23" t="s">
        <v>26</v>
      </c>
      <c r="C26" s="24" t="s">
        <v>27</v>
      </c>
      <c r="D26">
        <f>C24/F19</f>
        <v>4.8415632603660066E-3</v>
      </c>
    </row>
    <row r="27" spans="1:13" ht="17.5" x14ac:dyDescent="0.45">
      <c r="B27" s="14" t="s">
        <v>33</v>
      </c>
      <c r="D27" t="s">
        <v>34</v>
      </c>
      <c r="E27">
        <f>SQRT(D26)</f>
        <v>6.9581342760584947E-2</v>
      </c>
    </row>
    <row r="29" spans="1:13" x14ac:dyDescent="0.35">
      <c r="B29" t="s">
        <v>28</v>
      </c>
      <c r="D29">
        <f>1-(M19/K19)</f>
        <v>0.91404889149665214</v>
      </c>
    </row>
    <row r="30" spans="1:13" x14ac:dyDescent="0.35">
      <c r="B30" t="s">
        <v>29</v>
      </c>
      <c r="C30">
        <f>SQRT(D29)</f>
        <v>0.95605904184660695</v>
      </c>
    </row>
    <row r="32" spans="1:13" ht="18.5" x14ac:dyDescent="0.45">
      <c r="B32" s="14" t="s">
        <v>31</v>
      </c>
      <c r="E32">
        <f>I19/(13*F19)</f>
        <v>0.86813186813186816</v>
      </c>
    </row>
    <row r="34" spans="2:5" ht="17.5" x14ac:dyDescent="0.45">
      <c r="B34" s="14" t="s">
        <v>32</v>
      </c>
      <c r="E34">
        <f>SQRT(E32)</f>
        <v>0.93173594335083376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8"/>
  <sheetViews>
    <sheetView topLeftCell="F1" workbookViewId="0">
      <selection activeCell="N5" sqref="N5:N17"/>
    </sheetView>
  </sheetViews>
  <sheetFormatPr defaultRowHeight="14.5" x14ac:dyDescent="0.35"/>
  <cols>
    <col min="4" max="4" width="10.26953125" bestFit="1" customWidth="1"/>
    <col min="8" max="8" width="10.81640625" customWidth="1"/>
  </cols>
  <sheetData>
    <row r="2" spans="1:17" x14ac:dyDescent="0.35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0</v>
      </c>
      <c r="G2" s="3" t="s">
        <v>23</v>
      </c>
      <c r="H2" s="3"/>
    </row>
    <row r="3" spans="1:17" ht="15.5" x14ac:dyDescent="0.35">
      <c r="Q3" s="4" t="s">
        <v>35</v>
      </c>
    </row>
    <row r="4" spans="1:17" x14ac:dyDescent="0.35">
      <c r="A4" t="s">
        <v>1</v>
      </c>
      <c r="B4" t="s">
        <v>2</v>
      </c>
      <c r="C4" t="s">
        <v>3</v>
      </c>
    </row>
    <row r="5" spans="1:17" x14ac:dyDescent="0.35">
      <c r="B5" t="s">
        <v>4</v>
      </c>
      <c r="C5" t="s">
        <v>5</v>
      </c>
      <c r="D5" t="s">
        <v>6</v>
      </c>
      <c r="E5" t="s">
        <v>7</v>
      </c>
      <c r="F5" t="s">
        <v>12</v>
      </c>
      <c r="G5" t="s">
        <v>8</v>
      </c>
      <c r="H5" t="s">
        <v>30</v>
      </c>
      <c r="I5" t="s">
        <v>11</v>
      </c>
      <c r="J5" t="s">
        <v>10</v>
      </c>
      <c r="K5" t="s">
        <v>15</v>
      </c>
      <c r="L5" t="s">
        <v>16</v>
      </c>
      <c r="M5" t="s">
        <v>17</v>
      </c>
    </row>
    <row r="6" spans="1:17" x14ac:dyDescent="0.35">
      <c r="B6">
        <v>4.4566999999999997</v>
      </c>
      <c r="C6">
        <v>6</v>
      </c>
      <c r="D6">
        <f>C6-$C$20</f>
        <v>-6</v>
      </c>
      <c r="E6" s="1">
        <f t="shared" ref="E6:E18" si="0">B6-$B$20</f>
        <v>-4.2180076923076921</v>
      </c>
      <c r="F6">
        <f>D6*D6</f>
        <v>36</v>
      </c>
      <c r="G6" s="1">
        <f>E6*D6</f>
        <v>25.308046153846153</v>
      </c>
      <c r="H6" s="1">
        <f>E6*E6</f>
        <v>17.791588892366864</v>
      </c>
      <c r="I6">
        <f>C6*C6</f>
        <v>36</v>
      </c>
      <c r="J6" s="2">
        <f>B6*B6</f>
        <v>19.862174889999999</v>
      </c>
      <c r="K6">
        <f>$D$23+$D$22*C6</f>
        <v>4.3301274725274723</v>
      </c>
      <c r="L6">
        <f>B6-K6</f>
        <v>0.12657252747252734</v>
      </c>
      <c r="M6">
        <f>L6*L6</f>
        <v>1.602060471078369E-2</v>
      </c>
    </row>
    <row r="7" spans="1:17" x14ac:dyDescent="0.35">
      <c r="B7">
        <v>5.77</v>
      </c>
      <c r="C7">
        <v>7</v>
      </c>
      <c r="D7">
        <f>C7-$C$20</f>
        <v>-5</v>
      </c>
      <c r="E7" s="1">
        <f t="shared" si="0"/>
        <v>-2.9047076923076922</v>
      </c>
      <c r="F7">
        <f>D7*D7</f>
        <v>25</v>
      </c>
      <c r="G7" s="1">
        <f>E7*D7</f>
        <v>14.523538461538461</v>
      </c>
      <c r="H7" s="1">
        <f t="shared" ref="H7:H18" si="1">E7*E7</f>
        <v>8.437326777751478</v>
      </c>
      <c r="I7">
        <f t="shared" ref="I7:I18" si="2">C7*C7</f>
        <v>49</v>
      </c>
      <c r="J7" s="2">
        <f t="shared" ref="J7:J18" si="3">B7*B7</f>
        <v>33.292899999999996</v>
      </c>
      <c r="K7">
        <f t="shared" ref="K7:K18" si="4">$D$23+$D$22*C7</f>
        <v>5.0542241758241762</v>
      </c>
      <c r="L7">
        <f t="shared" ref="L7:L18" si="5">B7-K7</f>
        <v>0.71577582417582342</v>
      </c>
      <c r="M7">
        <f t="shared" ref="M7:M18" si="6">L7*L7</f>
        <v>0.51233503047457929</v>
      </c>
    </row>
    <row r="8" spans="1:17" x14ac:dyDescent="0.35">
      <c r="B8">
        <v>5.9786999999999999</v>
      </c>
      <c r="C8">
        <v>8</v>
      </c>
      <c r="D8">
        <f t="shared" ref="D8:D18" si="7">C8-$C$20</f>
        <v>-4</v>
      </c>
      <c r="E8" s="1">
        <f t="shared" si="0"/>
        <v>-2.6960076923076919</v>
      </c>
      <c r="F8">
        <f t="shared" ref="F8:F18" si="8">D8*D8</f>
        <v>16</v>
      </c>
      <c r="G8" s="1">
        <f t="shared" ref="G8:G18" si="9">E8*D8</f>
        <v>10.784030769230768</v>
      </c>
      <c r="H8" s="1">
        <f t="shared" si="1"/>
        <v>7.2684574769822463</v>
      </c>
      <c r="I8">
        <f t="shared" si="2"/>
        <v>64</v>
      </c>
      <c r="J8" s="2">
        <f t="shared" si="3"/>
        <v>35.744853689999999</v>
      </c>
      <c r="K8">
        <f t="shared" si="4"/>
        <v>5.7783208791208791</v>
      </c>
      <c r="L8">
        <f t="shared" si="5"/>
        <v>0.2003791208791208</v>
      </c>
      <c r="M8">
        <f t="shared" si="6"/>
        <v>4.0151792084289303E-2</v>
      </c>
    </row>
    <row r="9" spans="1:17" x14ac:dyDescent="0.35">
      <c r="B9">
        <v>7.3316999999999997</v>
      </c>
      <c r="C9">
        <v>9</v>
      </c>
      <c r="D9">
        <f t="shared" si="7"/>
        <v>-3</v>
      </c>
      <c r="E9" s="1">
        <f t="shared" si="0"/>
        <v>-1.3430076923076921</v>
      </c>
      <c r="F9">
        <f t="shared" si="8"/>
        <v>9</v>
      </c>
      <c r="G9" s="1">
        <f t="shared" si="9"/>
        <v>4.0290230769230764</v>
      </c>
      <c r="H9" s="1">
        <f t="shared" si="1"/>
        <v>1.8036696615976326</v>
      </c>
      <c r="I9">
        <f t="shared" si="2"/>
        <v>81</v>
      </c>
      <c r="J9" s="2">
        <f t="shared" si="3"/>
        <v>53.753824889999997</v>
      </c>
      <c r="K9">
        <f t="shared" si="4"/>
        <v>6.5024175824175821</v>
      </c>
      <c r="L9">
        <f t="shared" si="5"/>
        <v>0.82928241758241761</v>
      </c>
      <c r="M9">
        <f t="shared" si="6"/>
        <v>0.68770932811133922</v>
      </c>
    </row>
    <row r="10" spans="1:17" x14ac:dyDescent="0.35">
      <c r="B10">
        <v>7.3182</v>
      </c>
      <c r="C10">
        <v>10</v>
      </c>
      <c r="D10">
        <f t="shared" si="7"/>
        <v>-2</v>
      </c>
      <c r="E10" s="1">
        <f t="shared" si="0"/>
        <v>-1.3565076923076917</v>
      </c>
      <c r="F10">
        <f t="shared" si="8"/>
        <v>4</v>
      </c>
      <c r="G10" s="1">
        <f t="shared" si="9"/>
        <v>2.7130153846153835</v>
      </c>
      <c r="H10" s="1">
        <f t="shared" si="1"/>
        <v>1.8401131192899394</v>
      </c>
      <c r="I10">
        <f t="shared" si="2"/>
        <v>100</v>
      </c>
      <c r="J10" s="2">
        <f t="shared" si="3"/>
        <v>53.556051240000002</v>
      </c>
      <c r="K10">
        <f t="shared" si="4"/>
        <v>7.2265142857142859</v>
      </c>
      <c r="L10">
        <f t="shared" si="5"/>
        <v>9.1685714285714148E-2</v>
      </c>
      <c r="M10">
        <f t="shared" si="6"/>
        <v>8.4062702040816079E-3</v>
      </c>
    </row>
    <row r="11" spans="1:17" x14ac:dyDescent="0.35">
      <c r="B11">
        <v>6.5843999999999996</v>
      </c>
      <c r="C11">
        <v>11</v>
      </c>
      <c r="D11">
        <f t="shared" si="7"/>
        <v>-1</v>
      </c>
      <c r="E11" s="1">
        <f t="shared" si="0"/>
        <v>-2.0903076923076922</v>
      </c>
      <c r="F11">
        <f t="shared" si="8"/>
        <v>1</v>
      </c>
      <c r="G11" s="1">
        <f t="shared" si="9"/>
        <v>2.0903076923076922</v>
      </c>
      <c r="H11" s="1">
        <f t="shared" si="1"/>
        <v>4.3693862485207093</v>
      </c>
      <c r="I11">
        <f t="shared" si="2"/>
        <v>121</v>
      </c>
      <c r="J11" s="2">
        <f t="shared" si="3"/>
        <v>43.354323359999995</v>
      </c>
      <c r="K11">
        <f t="shared" si="4"/>
        <v>7.9506109890109888</v>
      </c>
      <c r="L11">
        <f t="shared" si="5"/>
        <v>-1.3662109890109893</v>
      </c>
      <c r="M11">
        <f t="shared" si="6"/>
        <v>1.8665324664943854</v>
      </c>
    </row>
    <row r="12" spans="1:17" x14ac:dyDescent="0.35">
      <c r="B12">
        <v>7.8182</v>
      </c>
      <c r="C12">
        <v>12</v>
      </c>
      <c r="D12">
        <f t="shared" si="7"/>
        <v>0</v>
      </c>
      <c r="E12" s="1">
        <f t="shared" si="0"/>
        <v>-0.85650769230769175</v>
      </c>
      <c r="F12">
        <f t="shared" si="8"/>
        <v>0</v>
      </c>
      <c r="G12" s="1">
        <f t="shared" si="9"/>
        <v>0</v>
      </c>
      <c r="H12" s="1">
        <f t="shared" si="1"/>
        <v>0.73360542698224751</v>
      </c>
      <c r="I12">
        <f t="shared" si="2"/>
        <v>144</v>
      </c>
      <c r="J12" s="2">
        <f t="shared" si="3"/>
        <v>61.12425124</v>
      </c>
      <c r="K12">
        <f t="shared" si="4"/>
        <v>8.6747076923076918</v>
      </c>
      <c r="L12">
        <f t="shared" si="5"/>
        <v>-0.85650769230769175</v>
      </c>
      <c r="M12">
        <f t="shared" si="6"/>
        <v>0.73360542698224751</v>
      </c>
    </row>
    <row r="13" spans="1:17" x14ac:dyDescent="0.35">
      <c r="B13">
        <v>7.8350999999999997</v>
      </c>
      <c r="C13">
        <v>13</v>
      </c>
      <c r="D13">
        <f t="shared" si="7"/>
        <v>1</v>
      </c>
      <c r="E13" s="1">
        <f t="shared" si="0"/>
        <v>-0.83960769230769206</v>
      </c>
      <c r="F13">
        <f t="shared" si="8"/>
        <v>1</v>
      </c>
      <c r="G13" s="1">
        <f t="shared" si="9"/>
        <v>-0.83960769230769206</v>
      </c>
      <c r="H13" s="1">
        <f t="shared" si="1"/>
        <v>0.70494107698224806</v>
      </c>
      <c r="I13">
        <f t="shared" si="2"/>
        <v>169</v>
      </c>
      <c r="J13" s="2">
        <f t="shared" si="3"/>
        <v>61.388792009999996</v>
      </c>
      <c r="K13">
        <f t="shared" si="4"/>
        <v>9.3988043956043956</v>
      </c>
      <c r="L13">
        <f t="shared" si="5"/>
        <v>-1.5637043956043959</v>
      </c>
      <c r="M13">
        <f t="shared" si="6"/>
        <v>2.445171436832509</v>
      </c>
    </row>
    <row r="14" spans="1:17" x14ac:dyDescent="0.35">
      <c r="B14">
        <v>11.0223</v>
      </c>
      <c r="C14">
        <v>14</v>
      </c>
      <c r="D14">
        <f t="shared" si="7"/>
        <v>2</v>
      </c>
      <c r="E14" s="1">
        <f t="shared" si="0"/>
        <v>2.3475923076923078</v>
      </c>
      <c r="F14">
        <f t="shared" si="8"/>
        <v>4</v>
      </c>
      <c r="G14" s="1">
        <f t="shared" si="9"/>
        <v>4.6951846153846155</v>
      </c>
      <c r="H14" s="1">
        <f t="shared" si="1"/>
        <v>5.5111896431360954</v>
      </c>
      <c r="I14">
        <f t="shared" si="2"/>
        <v>196</v>
      </c>
      <c r="J14" s="2">
        <f t="shared" si="3"/>
        <v>121.49109728999998</v>
      </c>
      <c r="K14">
        <f t="shared" si="4"/>
        <v>10.122901098901099</v>
      </c>
      <c r="L14">
        <f t="shared" si="5"/>
        <v>0.89939890109890008</v>
      </c>
      <c r="M14">
        <f t="shared" si="6"/>
        <v>0.8089183832979091</v>
      </c>
    </row>
    <row r="15" spans="1:17" x14ac:dyDescent="0.35">
      <c r="B15">
        <v>10.6738</v>
      </c>
      <c r="C15">
        <v>15</v>
      </c>
      <c r="D15">
        <f t="shared" si="7"/>
        <v>3</v>
      </c>
      <c r="E15" s="1">
        <f t="shared" si="0"/>
        <v>1.9990923076923082</v>
      </c>
      <c r="F15">
        <f t="shared" si="8"/>
        <v>9</v>
      </c>
      <c r="G15" s="1">
        <f t="shared" si="9"/>
        <v>5.9972769230769245</v>
      </c>
      <c r="H15" s="1">
        <f t="shared" si="1"/>
        <v>3.996370054674558</v>
      </c>
      <c r="I15">
        <f t="shared" si="2"/>
        <v>225</v>
      </c>
      <c r="J15" s="2">
        <f t="shared" si="3"/>
        <v>113.93000644</v>
      </c>
      <c r="K15">
        <f t="shared" si="4"/>
        <v>10.846997802197802</v>
      </c>
      <c r="L15">
        <f t="shared" si="5"/>
        <v>-0.17319780219780156</v>
      </c>
      <c r="M15">
        <f t="shared" si="6"/>
        <v>2.9997478686148795E-2</v>
      </c>
    </row>
    <row r="16" spans="1:17" x14ac:dyDescent="0.35">
      <c r="B16">
        <v>10.8361</v>
      </c>
      <c r="C16">
        <v>16</v>
      </c>
      <c r="D16">
        <f t="shared" si="7"/>
        <v>4</v>
      </c>
      <c r="E16" s="1">
        <f t="shared" si="0"/>
        <v>2.1613923076923083</v>
      </c>
      <c r="F16">
        <f t="shared" si="8"/>
        <v>16</v>
      </c>
      <c r="G16" s="1">
        <f t="shared" si="9"/>
        <v>8.6455692307692331</v>
      </c>
      <c r="H16" s="1">
        <f t="shared" si="1"/>
        <v>4.6716167077514816</v>
      </c>
      <c r="I16">
        <f t="shared" si="2"/>
        <v>256</v>
      </c>
      <c r="J16" s="2">
        <f t="shared" si="3"/>
        <v>117.42106321</v>
      </c>
      <c r="K16">
        <f t="shared" si="4"/>
        <v>11.571094505494505</v>
      </c>
      <c r="L16">
        <f t="shared" si="5"/>
        <v>-0.73499450549450529</v>
      </c>
      <c r="M16">
        <f t="shared" si="6"/>
        <v>0.54021692310711233</v>
      </c>
    </row>
    <row r="17" spans="1:13" x14ac:dyDescent="0.35">
      <c r="B17">
        <v>13.615</v>
      </c>
      <c r="C17">
        <v>17</v>
      </c>
      <c r="D17">
        <f t="shared" si="7"/>
        <v>5</v>
      </c>
      <c r="E17" s="1">
        <f t="shared" si="0"/>
        <v>4.9402923076923084</v>
      </c>
      <c r="F17">
        <f t="shared" si="8"/>
        <v>25</v>
      </c>
      <c r="G17" s="1">
        <f t="shared" si="9"/>
        <v>24.701461538461544</v>
      </c>
      <c r="H17" s="1">
        <f t="shared" si="1"/>
        <v>24.406488085443794</v>
      </c>
      <c r="I17">
        <f t="shared" si="2"/>
        <v>289</v>
      </c>
      <c r="J17" s="2">
        <f t="shared" si="3"/>
        <v>185.368225</v>
      </c>
      <c r="K17">
        <f t="shared" si="4"/>
        <v>12.295191208791209</v>
      </c>
      <c r="L17">
        <f t="shared" si="5"/>
        <v>1.319808791208791</v>
      </c>
      <c r="M17">
        <f t="shared" si="6"/>
        <v>1.7418952453520102</v>
      </c>
    </row>
    <row r="18" spans="1:13" x14ac:dyDescent="0.35">
      <c r="B18">
        <v>13.531000000000001</v>
      </c>
      <c r="C18">
        <v>18</v>
      </c>
      <c r="D18">
        <f t="shared" si="7"/>
        <v>6</v>
      </c>
      <c r="E18" s="1">
        <f t="shared" si="0"/>
        <v>4.8562923076923088</v>
      </c>
      <c r="F18">
        <f t="shared" si="8"/>
        <v>36</v>
      </c>
      <c r="G18" s="1">
        <f t="shared" si="9"/>
        <v>29.137753846153853</v>
      </c>
      <c r="H18" s="1">
        <f t="shared" si="1"/>
        <v>23.583574977751489</v>
      </c>
      <c r="I18">
        <f t="shared" si="2"/>
        <v>324</v>
      </c>
      <c r="J18" s="2">
        <f t="shared" si="3"/>
        <v>183.08796100000001</v>
      </c>
      <c r="K18">
        <f t="shared" si="4"/>
        <v>13.019287912087911</v>
      </c>
      <c r="L18">
        <f t="shared" si="5"/>
        <v>0.51171208791208933</v>
      </c>
      <c r="M18">
        <f t="shared" si="6"/>
        <v>0.26184926091534982</v>
      </c>
    </row>
    <row r="19" spans="1:13" x14ac:dyDescent="0.35">
      <c r="A19" t="s">
        <v>9</v>
      </c>
      <c r="B19">
        <f>SUM(B6:B18)</f>
        <v>112.77119999999999</v>
      </c>
      <c r="C19">
        <f>SUM(C6:C18)</f>
        <v>156</v>
      </c>
      <c r="D19">
        <f t="shared" ref="D19" si="10">SUM(D6:D18)</f>
        <v>0</v>
      </c>
      <c r="E19">
        <v>0</v>
      </c>
      <c r="F19">
        <f t="shared" ref="F19" si="11">SUM(F6:F18)</f>
        <v>182</v>
      </c>
      <c r="G19">
        <f t="shared" ref="G19:H19" si="12">SUM(G6:G18)</f>
        <v>131.78559999999999</v>
      </c>
      <c r="H19">
        <f t="shared" si="12"/>
        <v>105.11832814923079</v>
      </c>
      <c r="I19">
        <f t="shared" ref="I19" si="13">SUM(I6:I18)</f>
        <v>2054</v>
      </c>
      <c r="J19">
        <f t="shared" ref="J19:L19" si="14">SUM(J6:J18)</f>
        <v>1083.3755242599998</v>
      </c>
      <c r="K19">
        <f t="shared" si="14"/>
        <v>112.77119999999999</v>
      </c>
      <c r="L19">
        <f t="shared" si="14"/>
        <v>0</v>
      </c>
      <c r="M19">
        <f>SUM(M6:M18)</f>
        <v>9.6928096472527461</v>
      </c>
    </row>
    <row r="20" spans="1:13" x14ac:dyDescent="0.35">
      <c r="B20">
        <f>AVERAGE(B6:B18)</f>
        <v>8.6747076923076918</v>
      </c>
      <c r="C20">
        <f>AVERAGE(C6:C18)</f>
        <v>12</v>
      </c>
    </row>
    <row r="22" spans="1:13" x14ac:dyDescent="0.35">
      <c r="C22" s="5" t="s">
        <v>13</v>
      </c>
      <c r="D22" s="6">
        <f>G19/F19</f>
        <v>0.72409670329670328</v>
      </c>
      <c r="H22" s="5" t="s">
        <v>38</v>
      </c>
      <c r="I22" s="5">
        <f>1-M19/K19</f>
        <v>0.91404889149665214</v>
      </c>
    </row>
    <row r="23" spans="1:13" x14ac:dyDescent="0.35">
      <c r="C23" s="5" t="s">
        <v>14</v>
      </c>
      <c r="D23" s="6">
        <f>B20-(D22*C20)</f>
        <v>-1.4452747252747145E-2</v>
      </c>
    </row>
    <row r="24" spans="1:13" ht="49" x14ac:dyDescent="0.4">
      <c r="C24" s="7" t="s">
        <v>24</v>
      </c>
      <c r="D24" s="8">
        <f>M19/11</f>
        <v>0.88116451338661328</v>
      </c>
      <c r="E24" s="9" t="s">
        <v>25</v>
      </c>
      <c r="F24" s="5">
        <f>SQRT(D24)</f>
        <v>0.93870363448034722</v>
      </c>
      <c r="H24" s="13" t="s">
        <v>40</v>
      </c>
      <c r="I24" s="12">
        <f>D22-2.201*F27</f>
        <v>0.57094816788065583</v>
      </c>
      <c r="J24" s="12" t="s">
        <v>39</v>
      </c>
      <c r="K24" s="12">
        <f>D22+2.201*F27</f>
        <v>0.87724523871275073</v>
      </c>
    </row>
    <row r="26" spans="1:13" ht="44.5" x14ac:dyDescent="0.45">
      <c r="C26" s="10" t="s">
        <v>26</v>
      </c>
      <c r="D26" s="11" t="s">
        <v>27</v>
      </c>
      <c r="E26" s="5">
        <f>D24/F19</f>
        <v>4.8415632603660066E-3</v>
      </c>
      <c r="F26" s="5"/>
      <c r="H26" s="13" t="s">
        <v>40</v>
      </c>
      <c r="I26" s="15" t="s">
        <v>41</v>
      </c>
      <c r="J26" s="12"/>
      <c r="K26" s="12"/>
    </row>
    <row r="27" spans="1:13" ht="17.5" x14ac:dyDescent="0.45">
      <c r="C27" s="8" t="s">
        <v>33</v>
      </c>
      <c r="D27" s="5"/>
      <c r="E27" s="5" t="s">
        <v>34</v>
      </c>
      <c r="F27" s="5">
        <f>SQRT(E26)</f>
        <v>6.9581342760584947E-2</v>
      </c>
      <c r="I27" s="15" t="s">
        <v>42</v>
      </c>
      <c r="J27" s="12"/>
    </row>
    <row r="29" spans="1:13" x14ac:dyDescent="0.35">
      <c r="C29" s="5" t="s">
        <v>28</v>
      </c>
      <c r="D29" s="5"/>
      <c r="E29" s="5">
        <f>1-(M19/G19)</f>
        <v>0.926450161115837</v>
      </c>
      <c r="F29" s="5"/>
    </row>
    <row r="30" spans="1:13" x14ac:dyDescent="0.35">
      <c r="C30" s="5" t="s">
        <v>29</v>
      </c>
      <c r="D30" s="5">
        <f>SQRT(E29)</f>
        <v>0.96252281069896573</v>
      </c>
      <c r="E30" s="5"/>
      <c r="F30" s="5"/>
    </row>
    <row r="31" spans="1:13" ht="43.5" x14ac:dyDescent="0.35">
      <c r="H31" s="13" t="s">
        <v>43</v>
      </c>
      <c r="I31" s="12">
        <f>D23-2.201*F32</f>
        <v>-1.925210989010989</v>
      </c>
      <c r="J31" s="12" t="s">
        <v>44</v>
      </c>
      <c r="K31" s="12">
        <f>D23+2.201*F32</f>
        <v>1.8963054945054947</v>
      </c>
      <c r="L31" s="14"/>
    </row>
    <row r="32" spans="1:13" ht="18.5" x14ac:dyDescent="0.45">
      <c r="C32" s="8" t="s">
        <v>31</v>
      </c>
      <c r="D32" s="5"/>
      <c r="E32" s="5"/>
      <c r="F32" s="5">
        <f>I19/(13*F19)</f>
        <v>0.86813186813186816</v>
      </c>
    </row>
    <row r="33" spans="3:11" ht="43.5" x14ac:dyDescent="0.35">
      <c r="C33" s="5"/>
      <c r="D33" s="5"/>
      <c r="E33" s="5"/>
      <c r="F33" s="5"/>
      <c r="H33" s="13" t="s">
        <v>43</v>
      </c>
      <c r="I33" s="16" t="s">
        <v>45</v>
      </c>
      <c r="J33" s="12"/>
      <c r="K33" s="12"/>
    </row>
    <row r="34" spans="3:11" ht="17.5" x14ac:dyDescent="0.45">
      <c r="C34" s="8" t="s">
        <v>32</v>
      </c>
      <c r="D34" s="5"/>
      <c r="E34" s="5"/>
      <c r="F34" s="5">
        <f>SQRT(F32)</f>
        <v>0.93173594335083376</v>
      </c>
      <c r="I34" s="16" t="s">
        <v>46</v>
      </c>
      <c r="J34" s="12"/>
    </row>
    <row r="37" spans="3:11" x14ac:dyDescent="0.35">
      <c r="C37" s="5" t="s">
        <v>36</v>
      </c>
      <c r="D37" s="5">
        <f>D22/F27</f>
        <v>10.406477865599271</v>
      </c>
    </row>
    <row r="38" spans="3:11" x14ac:dyDescent="0.35">
      <c r="C38" s="5" t="s">
        <v>37</v>
      </c>
      <c r="D38" s="5">
        <f>D23/F32</f>
        <v>-1.6648101265822661E-2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ACB0-7800-49C9-8300-B468CF7F21A3}">
  <dimension ref="A1:I18"/>
  <sheetViews>
    <sheetView tabSelected="1" workbookViewId="0">
      <selection activeCell="D25" sqref="D25"/>
    </sheetView>
  </sheetViews>
  <sheetFormatPr defaultRowHeight="14.5" x14ac:dyDescent="0.35"/>
  <sheetData>
    <row r="1" spans="1:9" x14ac:dyDescent="0.35">
      <c r="A1" t="s">
        <v>47</v>
      </c>
    </row>
    <row r="2" spans="1:9" ht="15" thickBot="1" x14ac:dyDescent="0.4"/>
    <row r="3" spans="1:9" x14ac:dyDescent="0.35">
      <c r="A3" s="20" t="s">
        <v>48</v>
      </c>
      <c r="B3" s="20"/>
    </row>
    <row r="4" spans="1:9" x14ac:dyDescent="0.35">
      <c r="A4" s="17" t="s">
        <v>49</v>
      </c>
      <c r="B4" s="17">
        <v>0.94199020702451564</v>
      </c>
    </row>
    <row r="5" spans="1:9" x14ac:dyDescent="0.35">
      <c r="A5" s="17" t="s">
        <v>50</v>
      </c>
      <c r="B5" s="17">
        <v>0.88734555013008976</v>
      </c>
    </row>
    <row r="6" spans="1:9" x14ac:dyDescent="0.35">
      <c r="A6" s="17" t="s">
        <v>51</v>
      </c>
      <c r="B6" s="17">
        <v>0.87608010514309886</v>
      </c>
    </row>
    <row r="7" spans="1:9" x14ac:dyDescent="0.35">
      <c r="A7" s="17" t="s">
        <v>52</v>
      </c>
      <c r="B7" s="17">
        <v>0.98339822206808303</v>
      </c>
    </row>
    <row r="8" spans="1:9" ht="15" thickBot="1" x14ac:dyDescent="0.4">
      <c r="A8" s="18" t="s">
        <v>53</v>
      </c>
      <c r="B8" s="18">
        <v>12</v>
      </c>
    </row>
    <row r="10" spans="1:9" ht="15" thickBot="1" x14ac:dyDescent="0.4">
      <c r="A10" t="s">
        <v>54</v>
      </c>
    </row>
    <row r="11" spans="1:9" x14ac:dyDescent="0.35">
      <c r="A11" s="19"/>
      <c r="B11" s="19" t="s">
        <v>58</v>
      </c>
      <c r="C11" s="19" t="s">
        <v>59</v>
      </c>
      <c r="D11" s="19" t="s">
        <v>60</v>
      </c>
      <c r="E11" s="19" t="s">
        <v>61</v>
      </c>
      <c r="F11" s="19" t="s">
        <v>62</v>
      </c>
    </row>
    <row r="12" spans="1:9" x14ac:dyDescent="0.35">
      <c r="A12" s="17" t="s">
        <v>19</v>
      </c>
      <c r="B12" s="17">
        <v>1</v>
      </c>
      <c r="C12" s="17">
        <v>76.17338621750001</v>
      </c>
      <c r="D12" s="17">
        <v>76.17338621750001</v>
      </c>
      <c r="E12" s="17">
        <v>78.767021733696978</v>
      </c>
      <c r="F12" s="17">
        <v>4.6913550103626577E-6</v>
      </c>
    </row>
    <row r="13" spans="1:9" x14ac:dyDescent="0.35">
      <c r="A13" s="17" t="s">
        <v>55</v>
      </c>
      <c r="B13" s="17">
        <v>10</v>
      </c>
      <c r="C13" s="17">
        <v>9.6707206316666667</v>
      </c>
      <c r="D13" s="17">
        <v>0.96707206316666672</v>
      </c>
      <c r="E13" s="17"/>
      <c r="F13" s="17"/>
    </row>
    <row r="14" spans="1:9" ht="15" thickBot="1" x14ac:dyDescent="0.4">
      <c r="A14" s="18" t="s">
        <v>56</v>
      </c>
      <c r="B14" s="18">
        <v>11</v>
      </c>
      <c r="C14" s="18">
        <v>85.844106849166678</v>
      </c>
      <c r="D14" s="18"/>
      <c r="E14" s="18"/>
      <c r="F14" s="18"/>
    </row>
    <row r="15" spans="1:9" ht="15" thickBot="1" x14ac:dyDescent="0.4"/>
    <row r="16" spans="1:9" x14ac:dyDescent="0.35">
      <c r="A16" s="19"/>
      <c r="B16" s="19" t="s">
        <v>63</v>
      </c>
      <c r="C16" s="19" t="s">
        <v>52</v>
      </c>
      <c r="D16" s="19" t="s">
        <v>64</v>
      </c>
      <c r="E16" s="19" t="s">
        <v>65</v>
      </c>
      <c r="F16" s="19" t="s">
        <v>66</v>
      </c>
      <c r="G16" s="19" t="s">
        <v>67</v>
      </c>
      <c r="H16" s="19" t="s">
        <v>68</v>
      </c>
      <c r="I16" s="19" t="s">
        <v>69</v>
      </c>
    </row>
    <row r="17" spans="1:9" x14ac:dyDescent="0.35">
      <c r="A17" s="17" t="s">
        <v>57</v>
      </c>
      <c r="B17" s="17">
        <v>-9.691666666666876E-2</v>
      </c>
      <c r="C17" s="17">
        <v>1.0664275546398201</v>
      </c>
      <c r="D17" s="17">
        <v>-9.0879747288039478E-2</v>
      </c>
      <c r="E17" s="17">
        <v>0.92938277320673668</v>
      </c>
      <c r="F17" s="17">
        <v>-2.4730653339883673</v>
      </c>
      <c r="G17" s="17">
        <v>2.2792320006550297</v>
      </c>
      <c r="H17" s="17">
        <v>-2.4730653339883673</v>
      </c>
      <c r="I17" s="17">
        <v>2.2792320006550297</v>
      </c>
    </row>
    <row r="18" spans="1:9" ht="15" thickBot="1" x14ac:dyDescent="0.4">
      <c r="A18" s="18">
        <v>6</v>
      </c>
      <c r="B18" s="18">
        <v>0.72985000000000011</v>
      </c>
      <c r="C18" s="18">
        <v>8.2235890585961313E-2</v>
      </c>
      <c r="D18" s="18">
        <v>8.8750786888735238</v>
      </c>
      <c r="E18" s="18">
        <v>4.6913550103626577E-6</v>
      </c>
      <c r="F18" s="18">
        <v>0.54661701715772737</v>
      </c>
      <c r="G18" s="18">
        <v>0.91308298284227285</v>
      </c>
      <c r="H18" s="18">
        <v>0.54661701715772737</v>
      </c>
      <c r="I18" s="18">
        <v>0.91308298284227285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2.6-1</vt:lpstr>
      <vt:lpstr>2.6-2</vt:lpstr>
      <vt:lpstr>Reg_Output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Geetha Rani</dc:creator>
  <cp:lastModifiedBy>Geetha Rani P</cp:lastModifiedBy>
  <dcterms:created xsi:type="dcterms:W3CDTF">2020-01-26T14:21:00Z</dcterms:created>
  <dcterms:modified xsi:type="dcterms:W3CDTF">2022-04-09T10:13:14Z</dcterms:modified>
</cp:coreProperties>
</file>